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gaszjegy-my.sharepoint.com/personal/toth_adrienn_hunop_hu/Documents/"/>
    </mc:Choice>
  </mc:AlternateContent>
  <xr:revisionPtr revIDLastSave="0" documentId="8_{E9EA71F4-B55D-47BE-B7F8-2B26E4ED33A2}" xr6:coauthVersionLast="47" xr6:coauthVersionMax="47" xr10:uidLastSave="{00000000-0000-0000-0000-000000000000}"/>
  <bookViews>
    <workbookView xWindow="-108" yWindow="-108" windowWidth="23256" windowHeight="12576" xr2:uid="{D243DBB7-7333-4D6D-9BB2-FF15F2C62A4B}"/>
  </bookViews>
  <sheets>
    <sheet name="kitöltendő táb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F29" i="1" l="1"/>
  <c r="F33" i="1" l="1"/>
  <c r="F28" i="1"/>
  <c r="C28" i="1"/>
  <c r="E28" i="1" l="1"/>
  <c r="F22" i="1"/>
  <c r="E34" i="1"/>
  <c r="E33" i="1"/>
  <c r="E32" i="1"/>
  <c r="E31" i="1"/>
  <c r="E29" i="1"/>
  <c r="F24" i="1"/>
  <c r="H24" i="1" s="1"/>
  <c r="B32" i="1"/>
  <c r="H18" i="1" l="1"/>
  <c r="H19" i="1"/>
  <c r="H21" i="1"/>
  <c r="H22" i="1"/>
  <c r="B28" i="1"/>
  <c r="B29" i="1"/>
  <c r="B31" i="1"/>
  <c r="D28" i="1"/>
  <c r="K24" i="1" l="1"/>
  <c r="K23" i="1"/>
  <c r="K22" i="1"/>
  <c r="K21" i="1"/>
  <c r="K19" i="1"/>
  <c r="K18" i="1"/>
  <c r="D34" i="1"/>
  <c r="C34" i="1"/>
  <c r="B34" i="1"/>
  <c r="D33" i="1"/>
  <c r="C33" i="1"/>
  <c r="B33" i="1"/>
  <c r="D32" i="1"/>
  <c r="C32" i="1"/>
  <c r="D31" i="1"/>
  <c r="C31" i="1"/>
  <c r="D29" i="1"/>
  <c r="C29" i="1"/>
  <c r="G28" i="1"/>
  <c r="H23" i="1"/>
  <c r="G32" i="1" l="1"/>
  <c r="G33" i="1"/>
  <c r="G34" i="1"/>
  <c r="G29" i="1"/>
  <c r="G31" i="1"/>
  <c r="I18" i="1" l="1"/>
  <c r="L18" i="1" s="1"/>
  <c r="I19" i="1"/>
  <c r="I21" i="1"/>
  <c r="I22" i="1"/>
  <c r="I23" i="1"/>
  <c r="I24" i="1"/>
  <c r="L23" i="1" l="1"/>
  <c r="J23" i="1" s="1"/>
  <c r="L22" i="1"/>
  <c r="J22" i="1" s="1"/>
  <c r="L21" i="1"/>
  <c r="J21" i="1" s="1"/>
  <c r="L19" i="1"/>
  <c r="J19" i="1" s="1"/>
  <c r="L24" i="1"/>
  <c r="J24" i="1" s="1"/>
  <c r="J18" i="1"/>
</calcChain>
</file>

<file path=xl/sharedStrings.xml><?xml version="1.0" encoding="utf-8"?>
<sst xmlns="http://schemas.openxmlformats.org/spreadsheetml/2006/main" count="68" uniqueCount="47">
  <si>
    <t>1. Bentlakásos (szállás, étkezés, kiegészítő programokkal)</t>
  </si>
  <si>
    <t>2. Bentlakásos (szállás, étkezés, kiegészítő programok nélkül)</t>
  </si>
  <si>
    <t>1.1. Sátoros, sátorhely</t>
  </si>
  <si>
    <t>2.1. Sátoros, sátorhely</t>
  </si>
  <si>
    <t>1.2. Szállás (vendégház, panzió, hotel, szálloda, stb.)</t>
  </si>
  <si>
    <t>2.2. Szállás (vendégház, panzió, hotel, szálloda, stb.)</t>
  </si>
  <si>
    <t>Résztvevő gyermeklétszám</t>
  </si>
  <si>
    <t>Gyermek részvételi díj</t>
  </si>
  <si>
    <t>3. Napközis (étkezés, kiegészítő programokkal)</t>
  </si>
  <si>
    <t>4. Napközis (étkezés, kiegészítő programok nélkül)</t>
  </si>
  <si>
    <t>Tényleges szervezeti önerő</t>
  </si>
  <si>
    <t>Szervezeti elvárt min. önerő 20%</t>
  </si>
  <si>
    <t>Támogatás alapjául szolgáló max. összköltség</t>
  </si>
  <si>
    <t xml:space="preserve">Szállásdíj, terembérleti díj </t>
  </si>
  <si>
    <t xml:space="preserve">Kötelező étkeztetés költsége </t>
  </si>
  <si>
    <t xml:space="preserve">Személyi juttatás (szochoval) </t>
  </si>
  <si>
    <t xml:space="preserve">Egyéb normatív támogatás </t>
  </si>
  <si>
    <t>Kiegészítő programok normatív támogatása</t>
  </si>
  <si>
    <t xml:space="preserve">Összesen </t>
  </si>
  <si>
    <t>Elszámolás bizonylatai</t>
  </si>
  <si>
    <t xml:space="preserve">Gyermek részvételi díj (0-10.000 Ft/nap/fő) </t>
  </si>
  <si>
    <t>Elszámolást nem igényel, nincs bizonlyat beküldési kötelezettség</t>
  </si>
  <si>
    <r>
      <t xml:space="preserve">Egyéb normatív támogatás összege
</t>
    </r>
    <r>
      <rPr>
        <b/>
        <sz val="11"/>
        <color rgb="FFFF0000"/>
        <rFont val="Calibri"/>
        <family val="2"/>
        <charset val="238"/>
        <scheme val="minor"/>
      </rPr>
      <t>(1 fő/nap)</t>
    </r>
  </si>
  <si>
    <r>
      <t xml:space="preserve">Kiegészítő programok normatív támogatásának összege
</t>
    </r>
    <r>
      <rPr>
        <b/>
        <sz val="11"/>
        <color rgb="FFFF0000"/>
        <rFont val="Calibri"/>
        <family val="2"/>
        <charset val="238"/>
        <scheme val="minor"/>
      </rPr>
      <t>(1 fő/nap)</t>
    </r>
  </si>
  <si>
    <r>
      <t xml:space="preserve">Támogatási alap meghatározásánál figyelembe vehető kötelező étkeztetés max. költsége </t>
    </r>
    <r>
      <rPr>
        <sz val="11"/>
        <color theme="1"/>
        <rFont val="Calibri"/>
        <family val="2"/>
        <charset val="238"/>
        <scheme val="minor"/>
      </rPr>
      <t xml:space="preserve">(résztvevő gyermekek, táborvezető és kísérők)
</t>
    </r>
    <r>
      <rPr>
        <b/>
        <sz val="11"/>
        <color rgb="FFFF0000"/>
        <rFont val="Calibri"/>
        <family val="2"/>
        <charset val="238"/>
        <scheme val="minor"/>
      </rPr>
      <t>(1 fő/nap)</t>
    </r>
  </si>
  <si>
    <r>
      <t xml:space="preserve">Támogatási alap meghatározásánál figyelembe vehető max. személyi juttatás (szochoval) összege
</t>
    </r>
    <r>
      <rPr>
        <b/>
        <sz val="11"/>
        <color rgb="FFFF0000"/>
        <rFont val="Calibri"/>
        <family val="2"/>
        <charset val="238"/>
        <scheme val="minor"/>
      </rPr>
      <t>(1 fő/nap)</t>
    </r>
  </si>
  <si>
    <t>Támogatási alap meghatározásánál figyelembe vett összköltség</t>
  </si>
  <si>
    <t>MOHOSZ max. tervezhető támogatás összege(max. 1 mFt/tábor)</t>
  </si>
  <si>
    <t>Elszámolási kötelezettség</t>
  </si>
  <si>
    <t xml:space="preserve">Az elszámoláshoz szükséges egyéb dokumentumokat a támogatási szerződés határozza meg. </t>
  </si>
  <si>
    <t>Ebben a táblában kérjük ne módosítson!</t>
  </si>
  <si>
    <t xml:space="preserve">Példaszámítás 24 fő gyermek részvételével történő, 5 napos táborozás elszámolható költségeire, bentlakásos tábor esetén 5000 Ft/fő, napközis tábor esetén 4000 Ft/fő részvételi díj fizetésével </t>
  </si>
  <si>
    <r>
      <t xml:space="preserve">Támogatási alap meghatározásánál figyelembe vehető kötelező étkeztetés max. költsége </t>
    </r>
    <r>
      <rPr>
        <sz val="11"/>
        <color theme="1"/>
        <rFont val="Calibri"/>
        <family val="2"/>
        <charset val="238"/>
        <scheme val="minor"/>
      </rPr>
      <t xml:space="preserve">(résztvevő gyermekek, táborvezető és segítők)
</t>
    </r>
    <r>
      <rPr>
        <b/>
        <sz val="11"/>
        <color rgb="FFFF0000"/>
        <rFont val="Calibri"/>
        <family val="2"/>
        <charset val="238"/>
        <scheme val="minor"/>
      </rPr>
      <t>(1 fő/nap)</t>
    </r>
  </si>
  <si>
    <r>
      <rPr>
        <b/>
        <sz val="19.5"/>
        <color rgb="FFFF0000"/>
        <rFont val="Calibri"/>
        <family val="2"/>
        <charset val="238"/>
        <scheme val="minor"/>
      </rPr>
      <t>Pályázó szervezet által kitöltendő táblázat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(A tagszervezetnek ki kell töltenie a tervezett tábor adatainak megfelelően a sárga cellákat.)</t>
    </r>
  </si>
  <si>
    <t xml:space="preserve">Támogatási összeg meghatározásánál figyelembe vett, tervezett létszámadatok </t>
  </si>
  <si>
    <r>
      <t xml:space="preserve">Pályázó szervezet által kitöltendő táblázat </t>
    </r>
    <r>
      <rPr>
        <b/>
        <sz val="14"/>
        <rFont val="Calibri"/>
        <family val="2"/>
        <charset val="238"/>
        <scheme val="minor"/>
      </rPr>
      <t xml:space="preserve">Csak a válaszott tábortípus sorában kell a sárga cellákba beírni az összegeket! </t>
    </r>
  </si>
  <si>
    <r>
      <t xml:space="preserve">Ezen táblában megjelenő összegű </t>
    </r>
    <r>
      <rPr>
        <b/>
        <sz val="11"/>
        <color theme="1"/>
        <rFont val="Calibri"/>
        <family val="2"/>
        <charset val="238"/>
        <scheme val="minor"/>
      </rPr>
      <t>hideg és melegétkeztetésről</t>
    </r>
    <r>
      <rPr>
        <sz val="11"/>
        <color theme="1"/>
        <rFont val="Calibri"/>
        <family val="2"/>
        <charset val="238"/>
        <scheme val="minor"/>
      </rPr>
      <t xml:space="preserve"> szóló már kifizetett számla, számlák (élelmiszeren kívül a számla egyéb tételt nem tartalmazhat)</t>
    </r>
  </si>
  <si>
    <r>
      <t xml:space="preserve">Ezen táblában megjelenő összegű </t>
    </r>
    <r>
      <rPr>
        <b/>
        <sz val="11"/>
        <color theme="1"/>
        <rFont val="Calibri"/>
        <family val="2"/>
        <charset val="238"/>
        <scheme val="minor"/>
      </rPr>
      <t>megbízási szerződések, kifizetési bizonlyatok</t>
    </r>
  </si>
  <si>
    <r>
      <t xml:space="preserve">Ezen táblában megjelenő összegű </t>
    </r>
    <r>
      <rPr>
        <b/>
        <sz val="11"/>
        <color theme="1"/>
        <rFont val="Calibri"/>
        <family val="2"/>
        <charset val="238"/>
        <scheme val="minor"/>
      </rPr>
      <t>kiegészítő programokról</t>
    </r>
    <r>
      <rPr>
        <sz val="11"/>
        <color theme="1"/>
        <rFont val="Calibri"/>
        <family val="2"/>
        <charset val="238"/>
        <scheme val="minor"/>
      </rPr>
      <t xml:space="preserve"> szóló, már kifizetett számla (belépőjegyek, csoportos utaztatás költségei)</t>
    </r>
  </si>
  <si>
    <r>
      <t xml:space="preserve">1. Bentlakásos (szállás, étkezés, </t>
    </r>
    <r>
      <rPr>
        <b/>
        <sz val="11"/>
        <color rgb="FF00B050"/>
        <rFont val="Calibri"/>
        <family val="2"/>
        <charset val="238"/>
        <scheme val="minor"/>
      </rPr>
      <t>kiegészítő programokkal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</si>
  <si>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3. Napközis (étkezés, </t>
    </r>
    <r>
      <rPr>
        <b/>
        <sz val="11"/>
        <color rgb="FF00B050"/>
        <rFont val="Calibri"/>
        <family val="2"/>
        <charset val="238"/>
        <scheme val="minor"/>
      </rPr>
      <t>kiegészítő programokkal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</si>
  <si>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2. Bentlakásos (szállás, étkezés, </t>
    </r>
    <r>
      <rPr>
        <b/>
        <sz val="11"/>
        <color rgb="FFFF0000"/>
        <rFont val="Calibri"/>
        <family val="2"/>
        <charset val="238"/>
        <scheme val="minor"/>
      </rPr>
      <t>kiegészítő programok nélkül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</si>
  <si>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4. Napközis (étkezés, </t>
    </r>
    <r>
      <rPr>
        <b/>
        <sz val="11"/>
        <color rgb="FFFF0000"/>
        <rFont val="Calibri"/>
        <family val="2"/>
        <charset val="238"/>
        <scheme val="minor"/>
      </rPr>
      <t>kiegészítő programok nélkül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</si>
  <si>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Támogatási alap meghatározásánál figyelembe vehető max. szállásdíj </t>
    </r>
    <r>
      <rPr>
        <sz val="11"/>
        <color theme="1"/>
        <rFont val="Calibri"/>
        <family val="2"/>
        <charset val="238"/>
        <scheme val="minor"/>
      </rPr>
      <t xml:space="preserve">(résztvevő gyermekek, táborvezető és kísérők- </t>
    </r>
    <r>
      <rPr>
        <b/>
        <sz val="11"/>
        <color rgb="FFFF0000"/>
        <rFont val="Calibri"/>
        <family val="2"/>
        <charset val="238"/>
        <scheme val="minor"/>
      </rPr>
      <t>1fő/éjaszaka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 xml:space="preserve">, valamint terembérleti díj  </t>
    </r>
    <r>
      <rPr>
        <sz val="11"/>
        <rFont val="Calibri"/>
        <family val="2"/>
        <charset val="238"/>
        <scheme val="minor"/>
      </rPr>
      <t>(résztvevő gyermekek, táborvezető és kísérők</t>
    </r>
    <r>
      <rPr>
        <b/>
        <sz val="11"/>
        <color rgb="FFFF0000"/>
        <rFont val="Calibri"/>
        <family val="2"/>
        <charset val="238"/>
        <scheme val="minor"/>
      </rPr>
      <t>-1 fő/nap</t>
    </r>
    <r>
      <rPr>
        <sz val="11"/>
        <rFont val="Calibri"/>
        <family val="2"/>
        <charset val="238"/>
        <scheme val="minor"/>
      </rPr>
      <t>)</t>
    </r>
  </si>
  <si>
    <r>
      <t xml:space="preserve">Táborozási napok száma </t>
    </r>
    <r>
      <rPr>
        <sz val="11"/>
        <rFont val="Calibri"/>
        <family val="2"/>
        <charset val="238"/>
        <scheme val="minor"/>
      </rPr>
      <t>(bentlakásos tábor esetén éjszakák száma+1)</t>
    </r>
  </si>
  <si>
    <r>
      <t xml:space="preserve">Ezen táblában megjelenő összegű, már kifizetett </t>
    </r>
    <r>
      <rPr>
        <b/>
        <sz val="11"/>
        <color theme="1"/>
        <rFont val="Calibri"/>
        <family val="2"/>
        <charset val="238"/>
        <scheme val="minor"/>
      </rPr>
      <t xml:space="preserve">szállásdíjról/terembérleti díjról </t>
    </r>
    <r>
      <rPr>
        <sz val="11"/>
        <color theme="1"/>
        <rFont val="Calibri"/>
        <family val="2"/>
        <charset val="238"/>
        <scheme val="minor"/>
      </rPr>
      <t>szóló számla, melyen rögzítve van a résztvevők száma (gyermekek, táborvezető és segítők), és a napközis igénybevételi napok száma/bentlakásos tábori éjszakák száma)</t>
    </r>
  </si>
  <si>
    <t>Táborvezető és segítők elszámolható max. létszáma (8 főig 2 fő, 9. főtől +1 fő, 17. főtől +1 fő, 25. főtől +1 fő,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</si>
</sst>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9.5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0" fillId="0" borderId="20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" fillId="0" borderId="19" xfId="0" applyFont="1" applyBorder="1" applyAlignment="1">
      <alignment vertical="center"/>
    </xf>
    <xf numFmtId="0" fontId="0" fillId="0" borderId="28" xfId="0" applyBorder="1" applyAlignment="1">
      <alignment horizontal="left" indent="1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3" fontId="0" fillId="3" borderId="11" xfId="0" applyNumberFormat="1" applyFill="1" applyBorder="1"/>
    <xf numFmtId="3" fontId="0" fillId="3" borderId="1" xfId="0" applyNumberFormat="1" applyFill="1" applyBorder="1"/>
    <xf numFmtId="3" fontId="0" fillId="3" borderId="15" xfId="0" applyNumberFormat="1" applyFill="1" applyBorder="1"/>
    <xf numFmtId="3" fontId="0" fillId="3" borderId="4" xfId="0" applyNumberFormat="1" applyFill="1" applyBorder="1"/>
    <xf numFmtId="3" fontId="0" fillId="3" borderId="17" xfId="0" applyNumberFormat="1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4" xfId="0" applyFill="1" applyBorder="1"/>
    <xf numFmtId="0" fontId="0" fillId="3" borderId="17" xfId="0" applyFill="1" applyBorder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3" fontId="0" fillId="3" borderId="32" xfId="0" applyNumberFormat="1" applyFill="1" applyBorder="1"/>
    <xf numFmtId="3" fontId="0" fillId="3" borderId="12" xfId="0" applyNumberFormat="1" applyFill="1" applyBorder="1"/>
    <xf numFmtId="3" fontId="0" fillId="3" borderId="33" xfId="0" applyNumberFormat="1" applyFill="1" applyBorder="1"/>
    <xf numFmtId="3" fontId="0" fillId="3" borderId="2" xfId="0" applyNumberFormat="1" applyFill="1" applyBorder="1"/>
    <xf numFmtId="3" fontId="0" fillId="3" borderId="34" xfId="0" applyNumberFormat="1" applyFill="1" applyBorder="1"/>
    <xf numFmtId="3" fontId="0" fillId="3" borderId="16" xfId="0" applyNumberFormat="1" applyFill="1" applyBorder="1"/>
    <xf numFmtId="3" fontId="0" fillId="3" borderId="3" xfId="0" applyNumberFormat="1" applyFill="1" applyBorder="1"/>
    <xf numFmtId="3" fontId="0" fillId="3" borderId="5" xfId="0" applyNumberFormat="1" applyFill="1" applyBorder="1"/>
    <xf numFmtId="3" fontId="0" fillId="3" borderId="35" xfId="0" applyNumberFormat="1" applyFill="1" applyBorder="1"/>
    <xf numFmtId="3" fontId="0" fillId="3" borderId="18" xfId="0" applyNumberFormat="1" applyFill="1" applyBorder="1"/>
    <xf numFmtId="3" fontId="0" fillId="0" borderId="32" xfId="0" applyNumberFormat="1" applyBorder="1"/>
    <xf numFmtId="3" fontId="1" fillId="0" borderId="12" xfId="0" applyNumberFormat="1" applyFont="1" applyBorder="1"/>
    <xf numFmtId="3" fontId="0" fillId="0" borderId="34" xfId="0" applyNumberFormat="1" applyBorder="1"/>
    <xf numFmtId="3" fontId="1" fillId="0" borderId="16" xfId="0" applyNumberFormat="1" applyFont="1" applyBorder="1"/>
    <xf numFmtId="3" fontId="0" fillId="0" borderId="3" xfId="0" applyNumberFormat="1" applyBorder="1"/>
    <xf numFmtId="3" fontId="1" fillId="0" borderId="5" xfId="0" applyNumberFormat="1" applyFont="1" applyBorder="1"/>
    <xf numFmtId="3" fontId="0" fillId="0" borderId="12" xfId="0" quotePrefix="1" applyNumberFormat="1" applyBorder="1"/>
    <xf numFmtId="0" fontId="3" fillId="0" borderId="0" xfId="0" applyFont="1" applyAlignment="1">
      <alignment wrapText="1"/>
    </xf>
    <xf numFmtId="0" fontId="1" fillId="0" borderId="36" xfId="0" applyFont="1" applyBorder="1" applyAlignment="1">
      <alignment vertical="center"/>
    </xf>
    <xf numFmtId="3" fontId="0" fillId="0" borderId="37" xfId="0" applyNumberFormat="1" applyBorder="1"/>
    <xf numFmtId="3" fontId="0" fillId="0" borderId="38" xfId="0" applyNumberFormat="1" applyBorder="1"/>
    <xf numFmtId="3" fontId="1" fillId="0" borderId="39" xfId="0" applyNumberFormat="1" applyFont="1" applyBorder="1"/>
    <xf numFmtId="3" fontId="0" fillId="4" borderId="26" xfId="0" applyNumberFormat="1" applyFill="1" applyBorder="1" applyProtection="1">
      <protection locked="0"/>
    </xf>
    <xf numFmtId="3" fontId="0" fillId="4" borderId="27" xfId="0" applyNumberFormat="1" applyFill="1" applyBorder="1" applyProtection="1">
      <protection locked="0"/>
    </xf>
    <xf numFmtId="3" fontId="0" fillId="4" borderId="28" xfId="0" applyNumberFormat="1" applyFill="1" applyBorder="1" applyProtection="1">
      <protection locked="0"/>
    </xf>
    <xf numFmtId="3" fontId="0" fillId="4" borderId="10" xfId="0" applyNumberFormat="1" applyFill="1" applyBorder="1" applyProtection="1">
      <protection locked="0"/>
    </xf>
    <xf numFmtId="3" fontId="0" fillId="4" borderId="29" xfId="0" applyNumberFormat="1" applyFill="1" applyBorder="1" applyProtection="1">
      <protection locked="0"/>
    </xf>
    <xf numFmtId="3" fontId="0" fillId="2" borderId="32" xfId="0" applyNumberFormat="1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3" fontId="0" fillId="2" borderId="26" xfId="0" applyNumberFormat="1" applyFill="1" applyBorder="1" applyProtection="1">
      <protection locked="0"/>
    </xf>
    <xf numFmtId="3" fontId="0" fillId="2" borderId="35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4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0" fontId="0" fillId="5" borderId="26" xfId="0" applyFill="1" applyBorder="1" applyAlignment="1">
      <alignment horizontal="left" indent="1"/>
    </xf>
    <xf numFmtId="0" fontId="0" fillId="5" borderId="27" xfId="0" applyFill="1" applyBorder="1" applyAlignment="1">
      <alignment horizontal="left" indent="1"/>
    </xf>
    <xf numFmtId="0" fontId="0" fillId="5" borderId="28" xfId="0" applyFill="1" applyBorder="1" applyAlignment="1">
      <alignment horizontal="left" indent="1"/>
    </xf>
    <xf numFmtId="0" fontId="1" fillId="5" borderId="10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3" fontId="0" fillId="5" borderId="20" xfId="0" applyNumberFormat="1" applyFill="1" applyBorder="1"/>
    <xf numFmtId="3" fontId="0" fillId="5" borderId="11" xfId="0" applyNumberFormat="1" applyFill="1" applyBorder="1"/>
    <xf numFmtId="3" fontId="0" fillId="5" borderId="12" xfId="0" applyNumberFormat="1" applyFill="1" applyBorder="1"/>
    <xf numFmtId="3" fontId="0" fillId="5" borderId="21" xfId="0" applyNumberFormat="1" applyFill="1" applyBorder="1"/>
    <xf numFmtId="3" fontId="0" fillId="5" borderId="1" xfId="0" applyNumberFormat="1" applyFill="1" applyBorder="1"/>
    <xf numFmtId="3" fontId="0" fillId="5" borderId="2" xfId="0" applyNumberFormat="1" applyFill="1" applyBorder="1"/>
    <xf numFmtId="3" fontId="0" fillId="5" borderId="22" xfId="0" applyNumberFormat="1" applyFill="1" applyBorder="1"/>
    <xf numFmtId="3" fontId="0" fillId="5" borderId="38" xfId="0" applyNumberFormat="1" applyFill="1" applyBorder="1"/>
    <xf numFmtId="3" fontId="0" fillId="5" borderId="15" xfId="0" applyNumberFormat="1" applyFill="1" applyBorder="1"/>
    <xf numFmtId="3" fontId="0" fillId="5" borderId="16" xfId="0" applyNumberFormat="1" applyFill="1" applyBorder="1"/>
    <xf numFmtId="3" fontId="0" fillId="5" borderId="3" xfId="0" applyNumberFormat="1" applyFill="1" applyBorder="1"/>
    <xf numFmtId="3" fontId="0" fillId="5" borderId="24" xfId="0" applyNumberFormat="1" applyFill="1" applyBorder="1"/>
    <xf numFmtId="3" fontId="0" fillId="5" borderId="4" xfId="0" applyNumberFormat="1" applyFill="1" applyBorder="1"/>
    <xf numFmtId="3" fontId="0" fillId="5" borderId="5" xfId="0" applyNumberFormat="1" applyFill="1" applyBorder="1"/>
    <xf numFmtId="3" fontId="0" fillId="5" borderId="17" xfId="0" applyNumberFormat="1" applyFill="1" applyBorder="1"/>
    <xf numFmtId="0" fontId="6" fillId="5" borderId="2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3" fontId="0" fillId="6" borderId="21" xfId="0" applyNumberFormat="1" applyFill="1" applyBorder="1"/>
    <xf numFmtId="3" fontId="0" fillId="6" borderId="1" xfId="0" applyNumberFormat="1" applyFill="1" applyBorder="1"/>
    <xf numFmtId="3" fontId="0" fillId="6" borderId="2" xfId="0" applyNumberFormat="1" applyFill="1" applyBorder="1"/>
    <xf numFmtId="0" fontId="0" fillId="6" borderId="27" xfId="0" applyFill="1" applyBorder="1" applyAlignment="1">
      <alignment horizontal="left" indent="1"/>
    </xf>
    <xf numFmtId="3" fontId="0" fillId="6" borderId="33" xfId="0" applyNumberFormat="1" applyFill="1" applyBorder="1"/>
    <xf numFmtId="3" fontId="1" fillId="6" borderId="2" xfId="0" applyNumberFormat="1" applyFont="1" applyFill="1" applyBorder="1"/>
    <xf numFmtId="0" fontId="3" fillId="5" borderId="3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" xfId="0" applyBorder="1" applyAlignment="1" applyProtection="1">
      <alignment horizontal="center" vertical="center"/>
    </xf>
  </cellXfs>
  <cellStyles count="1">
    <cellStyle name="Normá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4B56A528-4EEE-4B87-ADCE-6D3469A2F74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D1D3-FA56-4C13-A182-C48455CC6BE8}">
  <dimension ref="A1:O40"/>
  <sheetViews>
    <sheetView showGridLines="0" tabSelected="1" topLeftCell="A5" zoomScale="80" zoomScaleNormal="80" workbookViewId="0">
      <selection activeCell="B2" sqref="B2"/>
    </sheetView>
  </sheetViews>
  <sheetFormatPr defaultRowHeight="14.4" x14ac:dyDescent="0.3"/>
  <cols>
    <col min="1" max="1" width="65.6640625" customWidth="1"/>
    <col min="2" max="2" width="19.88671875" customWidth="1"/>
    <col min="3" max="3" width="20" customWidth="1"/>
    <col min="4" max="4" width="20.6640625" customWidth="1"/>
    <col min="5" max="5" width="16.109375" customWidth="1"/>
    <col min="6" max="7" width="15.33203125" customWidth="1"/>
    <col min="8" max="8" width="17.44140625" customWidth="1"/>
    <col min="9" max="9" width="17.109375" customWidth="1"/>
    <col min="10" max="10" width="18.6640625" customWidth="1"/>
    <col min="11" max="11" width="18.109375" bestFit="1" customWidth="1"/>
    <col min="12" max="12" width="18.109375" customWidth="1"/>
    <col min="13" max="13" width="21.5546875" customWidth="1"/>
    <col min="14" max="14" width="17.44140625" style="1" customWidth="1"/>
    <col min="15" max="15" width="23.88671875" customWidth="1"/>
  </cols>
  <sheetData>
    <row r="1" spans="1:15" ht="87" thickBot="1" x14ac:dyDescent="0.35">
      <c r="A1" s="97" t="s">
        <v>33</v>
      </c>
      <c r="B1" s="4" t="s">
        <v>6</v>
      </c>
      <c r="C1" s="5" t="s">
        <v>46</v>
      </c>
      <c r="D1" s="6" t="s">
        <v>44</v>
      </c>
    </row>
    <row r="2" spans="1:15" ht="29.4" thickBot="1" x14ac:dyDescent="0.35">
      <c r="A2" s="32" t="s">
        <v>34</v>
      </c>
      <c r="B2" s="88">
        <v>9</v>
      </c>
      <c r="C2" s="143">
        <f>IF(AND(B2&gt;0,$B$2&lt;=8),2,IF(AND($B$2&gt;=9,$B$2&lt;=16),3,IF(AND($B$2&gt;=17,$B$2&lt;=24),4,IF(AND($B$2&gt;=25,$B$2&lt;=32),5,IF(AND($B$2&gt;=33,$B$2&lt;=40),6,IF(AND($B$2&gt;=41,$B$2&lt;=48),7))))))</f>
        <v>3</v>
      </c>
      <c r="D2" s="89">
        <v>5</v>
      </c>
    </row>
    <row r="3" spans="1:15" x14ac:dyDescent="0.3">
      <c r="A3" s="45"/>
      <c r="B3" s="46"/>
      <c r="C3" s="46"/>
      <c r="D3" s="46"/>
    </row>
    <row r="4" spans="1:15" ht="21.6" thickBot="1" x14ac:dyDescent="0.45">
      <c r="A4" s="139" t="s">
        <v>31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67"/>
      <c r="N4" s="67"/>
      <c r="O4" s="67"/>
    </row>
    <row r="5" spans="1:15" ht="208.8" customHeight="1" thickBot="1" x14ac:dyDescent="0.35">
      <c r="A5" s="131" t="s">
        <v>30</v>
      </c>
      <c r="B5" s="99" t="s">
        <v>43</v>
      </c>
      <c r="C5" s="100" t="s">
        <v>24</v>
      </c>
      <c r="D5" s="100" t="s">
        <v>25</v>
      </c>
      <c r="E5" s="100" t="s">
        <v>22</v>
      </c>
      <c r="F5" s="101" t="s">
        <v>23</v>
      </c>
      <c r="G5" s="102" t="s">
        <v>20</v>
      </c>
      <c r="H5" s="102" t="s">
        <v>26</v>
      </c>
      <c r="I5" s="103" t="s">
        <v>11</v>
      </c>
      <c r="J5" s="103" t="s">
        <v>10</v>
      </c>
      <c r="K5" s="104" t="s">
        <v>7</v>
      </c>
      <c r="L5" s="105" t="s">
        <v>27</v>
      </c>
      <c r="N5"/>
    </row>
    <row r="6" spans="1:15" x14ac:dyDescent="0.3">
      <c r="A6" s="106" t="s">
        <v>39</v>
      </c>
      <c r="B6" s="107"/>
      <c r="C6" s="108"/>
      <c r="D6" s="108"/>
      <c r="E6" s="108"/>
      <c r="F6" s="109"/>
      <c r="G6" s="108"/>
      <c r="H6" s="108"/>
      <c r="I6" s="108"/>
      <c r="J6" s="108"/>
      <c r="K6" s="110"/>
      <c r="L6" s="109"/>
      <c r="N6"/>
    </row>
    <row r="7" spans="1:15" x14ac:dyDescent="0.3">
      <c r="A7" s="111" t="s">
        <v>2</v>
      </c>
      <c r="B7" s="50">
        <v>3000</v>
      </c>
      <c r="C7" s="35">
        <v>6000</v>
      </c>
      <c r="D7" s="35">
        <v>22600</v>
      </c>
      <c r="E7" s="40">
        <v>1200</v>
      </c>
      <c r="F7" s="51">
        <v>1200</v>
      </c>
      <c r="G7" s="72">
        <v>5000</v>
      </c>
      <c r="H7" s="116">
        <v>1952000</v>
      </c>
      <c r="I7" s="116">
        <v>390400</v>
      </c>
      <c r="J7" s="117">
        <v>390400</v>
      </c>
      <c r="K7" s="117">
        <v>600000</v>
      </c>
      <c r="L7" s="118">
        <v>961600</v>
      </c>
      <c r="N7"/>
    </row>
    <row r="8" spans="1:15" ht="15" thickBot="1" x14ac:dyDescent="0.35">
      <c r="A8" s="112" t="s">
        <v>4</v>
      </c>
      <c r="B8" s="52">
        <v>6000</v>
      </c>
      <c r="C8" s="36">
        <v>6000</v>
      </c>
      <c r="D8" s="36">
        <v>22600</v>
      </c>
      <c r="E8" s="41">
        <v>1200</v>
      </c>
      <c r="F8" s="53">
        <v>1200</v>
      </c>
      <c r="G8" s="73">
        <v>5000</v>
      </c>
      <c r="H8" s="119">
        <v>2372000</v>
      </c>
      <c r="I8" s="119">
        <v>474400</v>
      </c>
      <c r="J8" s="120">
        <v>772000</v>
      </c>
      <c r="K8" s="120">
        <v>600000</v>
      </c>
      <c r="L8" s="121">
        <v>1000000</v>
      </c>
      <c r="N8"/>
    </row>
    <row r="9" spans="1:15" x14ac:dyDescent="0.3">
      <c r="A9" s="106" t="s">
        <v>41</v>
      </c>
      <c r="B9" s="49"/>
      <c r="C9" s="18"/>
      <c r="D9" s="18"/>
      <c r="E9" s="18"/>
      <c r="F9" s="19"/>
      <c r="G9" s="26"/>
      <c r="H9" s="108"/>
      <c r="I9" s="108"/>
      <c r="J9" s="108"/>
      <c r="K9" s="108"/>
      <c r="L9" s="109"/>
      <c r="N9"/>
    </row>
    <row r="10" spans="1:15" x14ac:dyDescent="0.3">
      <c r="A10" s="111" t="s">
        <v>3</v>
      </c>
      <c r="B10" s="50">
        <v>3000</v>
      </c>
      <c r="C10" s="35">
        <v>6000</v>
      </c>
      <c r="D10" s="35">
        <v>22600</v>
      </c>
      <c r="E10" s="40">
        <v>1200</v>
      </c>
      <c r="F10" s="51">
        <v>0</v>
      </c>
      <c r="G10" s="72">
        <v>5000</v>
      </c>
      <c r="H10" s="116">
        <v>1832000</v>
      </c>
      <c r="I10" s="116">
        <v>366400</v>
      </c>
      <c r="J10" s="117">
        <v>366400</v>
      </c>
      <c r="K10" s="117">
        <v>600000</v>
      </c>
      <c r="L10" s="118">
        <v>865600</v>
      </c>
      <c r="N10"/>
    </row>
    <row r="11" spans="1:15" ht="15" thickBot="1" x14ac:dyDescent="0.35">
      <c r="A11" s="113" t="s">
        <v>5</v>
      </c>
      <c r="B11" s="54">
        <v>6000</v>
      </c>
      <c r="C11" s="37">
        <v>6000</v>
      </c>
      <c r="D11" s="37">
        <v>22600</v>
      </c>
      <c r="E11" s="42">
        <v>1200</v>
      </c>
      <c r="F11" s="55">
        <v>0</v>
      </c>
      <c r="G11" s="74">
        <v>5000</v>
      </c>
      <c r="H11" s="122">
        <v>2252000</v>
      </c>
      <c r="I11" s="122">
        <v>450400</v>
      </c>
      <c r="J11" s="123">
        <v>652000</v>
      </c>
      <c r="K11" s="124">
        <v>600000</v>
      </c>
      <c r="L11" s="125">
        <v>1000000</v>
      </c>
      <c r="N11"/>
    </row>
    <row r="12" spans="1:15" ht="15" thickBot="1" x14ac:dyDescent="0.35">
      <c r="A12" s="114" t="s">
        <v>40</v>
      </c>
      <c r="B12" s="56">
        <v>800</v>
      </c>
      <c r="C12" s="38">
        <v>3000</v>
      </c>
      <c r="D12" s="38">
        <v>13560</v>
      </c>
      <c r="E12" s="43">
        <v>1200</v>
      </c>
      <c r="F12" s="57">
        <v>1200</v>
      </c>
      <c r="G12" s="75">
        <v>4000</v>
      </c>
      <c r="H12" s="126">
        <v>1043200</v>
      </c>
      <c r="I12" s="127">
        <v>208640</v>
      </c>
      <c r="J12" s="128">
        <v>208640</v>
      </c>
      <c r="K12" s="128">
        <v>480000</v>
      </c>
      <c r="L12" s="129">
        <v>354560</v>
      </c>
      <c r="N12"/>
    </row>
    <row r="13" spans="1:15" ht="15" thickBot="1" x14ac:dyDescent="0.35">
      <c r="A13" s="115" t="s">
        <v>42</v>
      </c>
      <c r="B13" s="58">
        <v>800</v>
      </c>
      <c r="C13" s="39">
        <v>3000</v>
      </c>
      <c r="D13" s="39">
        <v>13560</v>
      </c>
      <c r="E13" s="44">
        <v>1200</v>
      </c>
      <c r="F13" s="59">
        <v>0</v>
      </c>
      <c r="G13" s="76">
        <v>4000</v>
      </c>
      <c r="H13" s="126">
        <v>923200</v>
      </c>
      <c r="I13" s="127">
        <v>184640</v>
      </c>
      <c r="J13" s="130">
        <v>184640</v>
      </c>
      <c r="K13" s="128">
        <v>480000</v>
      </c>
      <c r="L13" s="129">
        <v>258560</v>
      </c>
      <c r="N13"/>
    </row>
    <row r="14" spans="1:15" x14ac:dyDescent="0.3">
      <c r="A14" s="3"/>
      <c r="B14" s="1"/>
      <c r="C14" s="1"/>
      <c r="D14" s="1"/>
      <c r="F14" s="1"/>
      <c r="G14" s="2"/>
      <c r="H14" s="1"/>
      <c r="J14" s="1"/>
      <c r="K14" s="1"/>
      <c r="L14" s="1"/>
      <c r="M14" s="1"/>
      <c r="O14" s="1"/>
    </row>
    <row r="15" spans="1:15" ht="15" thickBot="1" x14ac:dyDescent="0.35"/>
    <row r="16" spans="1:15" ht="207" customHeight="1" thickBot="1" x14ac:dyDescent="0.35">
      <c r="A16" s="132" t="s">
        <v>35</v>
      </c>
      <c r="B16" s="7" t="s">
        <v>43</v>
      </c>
      <c r="C16" s="8" t="s">
        <v>32</v>
      </c>
      <c r="D16" s="8" t="s">
        <v>25</v>
      </c>
      <c r="E16" s="8" t="s">
        <v>22</v>
      </c>
      <c r="F16" s="9" t="s">
        <v>23</v>
      </c>
      <c r="G16" s="47" t="s">
        <v>20</v>
      </c>
      <c r="H16" s="4" t="s">
        <v>12</v>
      </c>
      <c r="I16" s="5" t="s">
        <v>11</v>
      </c>
      <c r="J16" s="5" t="s">
        <v>10</v>
      </c>
      <c r="K16" s="30" t="s">
        <v>7</v>
      </c>
      <c r="L16" s="6" t="s">
        <v>27</v>
      </c>
      <c r="N16"/>
    </row>
    <row r="17" spans="1:14" x14ac:dyDescent="0.3">
      <c r="A17" s="26" t="s">
        <v>39</v>
      </c>
      <c r="B17" s="49"/>
      <c r="C17" s="18"/>
      <c r="D17" s="18"/>
      <c r="E17" s="18"/>
      <c r="F17" s="19"/>
      <c r="G17" s="26"/>
      <c r="H17" s="18"/>
      <c r="I17" s="18"/>
      <c r="J17" s="18"/>
      <c r="K17" s="31"/>
      <c r="L17" s="19"/>
      <c r="N17"/>
    </row>
    <row r="18" spans="1:14" x14ac:dyDescent="0.3">
      <c r="A18" s="24" t="s">
        <v>2</v>
      </c>
      <c r="B18" s="77">
        <v>0</v>
      </c>
      <c r="C18" s="78">
        <v>0</v>
      </c>
      <c r="D18" s="78">
        <v>0</v>
      </c>
      <c r="E18" s="90">
        <v>1200</v>
      </c>
      <c r="F18" s="79">
        <v>0</v>
      </c>
      <c r="G18" s="80">
        <v>0</v>
      </c>
      <c r="H18" s="20">
        <f>(B18*($B$2+$C$2)*($D$2-1))+(C18*($B$2+$C$2)*$D$2)+(D18*$C$2*$D$2)+(E18*$B$2*$D$2)+(F18*$B$2*$D$2)</f>
        <v>54000</v>
      </c>
      <c r="I18" s="20">
        <f>H18*0.2</f>
        <v>10800</v>
      </c>
      <c r="J18" s="10">
        <f>H18-L18-K18</f>
        <v>10800</v>
      </c>
      <c r="K18" s="10">
        <f t="shared" ref="K18:K24" si="0">G18*$B$2*$D$2</f>
        <v>0</v>
      </c>
      <c r="L18" s="66">
        <f t="shared" ref="L18:L19" si="1">IF((H18-I18-K18)&gt;1000000,1000000,IF(H18-I18-K18&lt;=0,0,H18-I18-K18))</f>
        <v>43200</v>
      </c>
      <c r="N18"/>
    </row>
    <row r="19" spans="1:14" ht="15" thickBot="1" x14ac:dyDescent="0.35">
      <c r="A19" s="25" t="s">
        <v>4</v>
      </c>
      <c r="B19" s="77">
        <v>0</v>
      </c>
      <c r="C19" s="78">
        <v>0</v>
      </c>
      <c r="D19" s="78">
        <v>0</v>
      </c>
      <c r="E19" s="90">
        <v>1200</v>
      </c>
      <c r="F19" s="79">
        <v>0</v>
      </c>
      <c r="G19" s="80">
        <v>0</v>
      </c>
      <c r="H19" s="133">
        <f>(B19*($B$2+$C$2)*($D$2-1))+(C19*($B$2+$C$2)*$D$2)+(D19*$C$2*$D$2)+(E19*$B$2*$D$2)+(F19*$B$2*$D$2)</f>
        <v>54000</v>
      </c>
      <c r="I19" s="133">
        <f>H19*0.2</f>
        <v>10800</v>
      </c>
      <c r="J19" s="134">
        <f>H19-L19-K19</f>
        <v>10800</v>
      </c>
      <c r="K19" s="134">
        <f t="shared" si="0"/>
        <v>0</v>
      </c>
      <c r="L19" s="135">
        <f t="shared" si="1"/>
        <v>43200</v>
      </c>
      <c r="N19"/>
    </row>
    <row r="20" spans="1:14" x14ac:dyDescent="0.3">
      <c r="A20" s="26" t="s">
        <v>41</v>
      </c>
      <c r="B20" s="49"/>
      <c r="C20" s="18"/>
      <c r="D20" s="18"/>
      <c r="E20" s="18"/>
      <c r="F20" s="19"/>
      <c r="G20" s="26"/>
      <c r="H20" s="18"/>
      <c r="I20" s="18"/>
      <c r="J20" s="18"/>
      <c r="K20" s="18"/>
      <c r="L20" s="19"/>
      <c r="N20"/>
    </row>
    <row r="21" spans="1:14" x14ac:dyDescent="0.3">
      <c r="A21" s="24" t="s">
        <v>3</v>
      </c>
      <c r="B21" s="77">
        <v>0</v>
      </c>
      <c r="C21" s="78">
        <v>0</v>
      </c>
      <c r="D21" s="78">
        <v>0</v>
      </c>
      <c r="E21" s="90">
        <v>1200</v>
      </c>
      <c r="F21" s="11">
        <v>0</v>
      </c>
      <c r="G21" s="80">
        <v>0</v>
      </c>
      <c r="H21" s="20">
        <f>(B21*($B$2+$C$2)*($D$2-1))+(C21*($B$2+$C$2)*$D$2)+(D21*$C$2*$D$2)+(E21*$B$2*$D$2)+(F21*$B$2*$D$2)</f>
        <v>54000</v>
      </c>
      <c r="I21" s="20">
        <f>H21*0.2</f>
        <v>10800</v>
      </c>
      <c r="J21" s="10">
        <f t="shared" ref="J21:J24" si="2">H21-L21-K21</f>
        <v>10800</v>
      </c>
      <c r="K21" s="10">
        <f t="shared" si="0"/>
        <v>0</v>
      </c>
      <c r="L21" s="11">
        <f t="shared" ref="L21:L24" si="3">IF((H21-I21-K21)&gt;1000000,1000000,IF(H21-I21-K21&lt;=0,0,H21-I21-K21))</f>
        <v>43200</v>
      </c>
      <c r="N21"/>
    </row>
    <row r="22" spans="1:14" ht="15" thickBot="1" x14ac:dyDescent="0.35">
      <c r="A22" s="27" t="s">
        <v>5</v>
      </c>
      <c r="B22" s="81">
        <v>0</v>
      </c>
      <c r="C22" s="82">
        <v>0</v>
      </c>
      <c r="D22" s="82">
        <v>0</v>
      </c>
      <c r="E22" s="91">
        <v>1200</v>
      </c>
      <c r="F22" s="15">
        <f>F11</f>
        <v>0</v>
      </c>
      <c r="G22" s="86">
        <v>0</v>
      </c>
      <c r="H22" s="21">
        <f>(B22*($B$2+$C$2)*($D$2-1))+(C22*($B$2+$C$2)*$D$2)+(D22*$C$2*$D$2)+(E22*$B$2*$D$2)+(F22*$B$2*$D$2)</f>
        <v>54000</v>
      </c>
      <c r="I22" s="21">
        <f>H22*0.2</f>
        <v>10800</v>
      </c>
      <c r="J22" s="12">
        <f t="shared" si="2"/>
        <v>10800</v>
      </c>
      <c r="K22" s="12">
        <f>G22*$B$2*$D$2</f>
        <v>0</v>
      </c>
      <c r="L22" s="13">
        <f t="shared" si="3"/>
        <v>43200</v>
      </c>
      <c r="N22"/>
    </row>
    <row r="23" spans="1:14" ht="15" thickBot="1" x14ac:dyDescent="0.35">
      <c r="A23" s="28" t="s">
        <v>40</v>
      </c>
      <c r="B23" s="83">
        <v>0</v>
      </c>
      <c r="C23" s="84">
        <v>0</v>
      </c>
      <c r="D23" s="84">
        <v>0</v>
      </c>
      <c r="E23" s="92">
        <v>1200</v>
      </c>
      <c r="F23" s="85">
        <v>0</v>
      </c>
      <c r="G23" s="87">
        <v>0</v>
      </c>
      <c r="H23" s="23">
        <f t="shared" ref="H23" si="4">(B23*($B$2+$C$2)*$D$2)+(C23*($B$2+$C$2)*$D$2)+(D23*$C$2*$D$2)+(E23*$B$2*$D$2)+(F23*$B$2*$D$2)</f>
        <v>54000</v>
      </c>
      <c r="I23" s="23">
        <f>H23*0.2</f>
        <v>10800</v>
      </c>
      <c r="J23" s="16">
        <f t="shared" si="2"/>
        <v>10800</v>
      </c>
      <c r="K23" s="16">
        <f>G23*$B$2*$D$2</f>
        <v>0</v>
      </c>
      <c r="L23" s="17">
        <f t="shared" si="3"/>
        <v>43200</v>
      </c>
      <c r="N23"/>
    </row>
    <row r="24" spans="1:14" ht="15" thickBot="1" x14ac:dyDescent="0.35">
      <c r="A24" s="29" t="s">
        <v>42</v>
      </c>
      <c r="B24" s="83">
        <v>0</v>
      </c>
      <c r="C24" s="84">
        <v>0</v>
      </c>
      <c r="D24" s="84">
        <v>0</v>
      </c>
      <c r="E24" s="92">
        <v>1200</v>
      </c>
      <c r="F24" s="17">
        <f t="shared" ref="F24" si="5">F13</f>
        <v>0</v>
      </c>
      <c r="G24" s="87">
        <v>0</v>
      </c>
      <c r="H24" s="22">
        <f>(B24*($B$2+$C$2)*$D$2)+(C24*($B$2+$C$2)*$D$2)+(D24*$C$2*$D$2)+(E24*$B$2*$D$2)+(F24*$B$2*$D$2)</f>
        <v>54000</v>
      </c>
      <c r="I24" s="22">
        <f>H24*0.2</f>
        <v>10800</v>
      </c>
      <c r="J24" s="14">
        <f t="shared" si="2"/>
        <v>10800</v>
      </c>
      <c r="K24" s="14">
        <f t="shared" si="0"/>
        <v>0</v>
      </c>
      <c r="L24" s="15">
        <f t="shared" si="3"/>
        <v>43200</v>
      </c>
      <c r="N24"/>
    </row>
    <row r="25" spans="1:14" ht="15" thickBot="1" x14ac:dyDescent="0.35">
      <c r="K25" s="1"/>
      <c r="L25" s="1"/>
    </row>
    <row r="26" spans="1:14" ht="58.2" thickBot="1" x14ac:dyDescent="0.35">
      <c r="A26" s="96" t="s">
        <v>28</v>
      </c>
      <c r="B26" s="7" t="s">
        <v>13</v>
      </c>
      <c r="C26" s="8" t="s">
        <v>14</v>
      </c>
      <c r="D26" s="8" t="s">
        <v>15</v>
      </c>
      <c r="E26" s="8" t="s">
        <v>16</v>
      </c>
      <c r="F26" s="8" t="s">
        <v>17</v>
      </c>
      <c r="G26" s="48" t="s">
        <v>18</v>
      </c>
    </row>
    <row r="27" spans="1:14" x14ac:dyDescent="0.3">
      <c r="A27" s="26" t="s">
        <v>0</v>
      </c>
      <c r="B27" s="49"/>
      <c r="C27" s="18"/>
      <c r="D27" s="18"/>
      <c r="E27" s="18"/>
      <c r="F27" s="18"/>
      <c r="G27" s="19"/>
    </row>
    <row r="28" spans="1:14" x14ac:dyDescent="0.3">
      <c r="A28" s="24" t="s">
        <v>2</v>
      </c>
      <c r="B28" s="60">
        <f>B18*($B$2+$C$2)*($D$2-1)</f>
        <v>0</v>
      </c>
      <c r="C28" s="10">
        <f>C18*($B$2+$C$2)*$D$2</f>
        <v>0</v>
      </c>
      <c r="D28" s="10">
        <f>D18*$C$2*$D$2</f>
        <v>0</v>
      </c>
      <c r="E28" s="10">
        <f>E18*$B$2*$D$2</f>
        <v>54000</v>
      </c>
      <c r="F28" s="10">
        <f>F18*($B$2+$C$2)*$D$2</f>
        <v>0</v>
      </c>
      <c r="G28" s="61">
        <f>SUM(B28:F28)</f>
        <v>54000</v>
      </c>
    </row>
    <row r="29" spans="1:14" ht="15" thickBot="1" x14ac:dyDescent="0.35">
      <c r="A29" s="136" t="s">
        <v>4</v>
      </c>
      <c r="B29" s="137">
        <f>B19*($B$2+$C$2)*($D$2-1)</f>
        <v>0</v>
      </c>
      <c r="C29" s="134">
        <f t="shared" ref="C29" si="6">C19*($B$2+$C$2)*$D$2</f>
        <v>0</v>
      </c>
      <c r="D29" s="134">
        <f t="shared" ref="D29:D34" si="7">D19*$C$2*$D$2</f>
        <v>0</v>
      </c>
      <c r="E29" s="134">
        <f t="shared" ref="E29" si="8">E19*$B$2*$D$2</f>
        <v>54000</v>
      </c>
      <c r="F29" s="10">
        <f>F19*($B$2+$C$2)*$D$2</f>
        <v>0</v>
      </c>
      <c r="G29" s="138">
        <f>SUM(B29:F29)</f>
        <v>54000</v>
      </c>
    </row>
    <row r="30" spans="1:14" x14ac:dyDescent="0.3">
      <c r="A30" s="26" t="s">
        <v>1</v>
      </c>
      <c r="B30" s="49"/>
      <c r="C30" s="18"/>
      <c r="D30" s="18"/>
      <c r="E30" s="31"/>
      <c r="F30" s="18"/>
      <c r="G30" s="19"/>
    </row>
    <row r="31" spans="1:14" x14ac:dyDescent="0.3">
      <c r="A31" s="24" t="s">
        <v>3</v>
      </c>
      <c r="B31" s="60">
        <f t="shared" ref="B31:B32" si="9">B21*($B$2+$C$2)*($D$2-1)</f>
        <v>0</v>
      </c>
      <c r="C31" s="10">
        <f t="shared" ref="C31" si="10">C21*($B$2+$C$2)*$D$2</f>
        <v>0</v>
      </c>
      <c r="D31" s="10">
        <f t="shared" si="7"/>
        <v>0</v>
      </c>
      <c r="E31" s="10">
        <f t="shared" ref="E31:E34" si="11">E21*$B$2*$D$2</f>
        <v>54000</v>
      </c>
      <c r="F31" s="10"/>
      <c r="G31" s="61">
        <f>SUM(B31:F31)</f>
        <v>54000</v>
      </c>
    </row>
    <row r="32" spans="1:14" ht="15" thickBot="1" x14ac:dyDescent="0.35">
      <c r="A32" s="27" t="s">
        <v>5</v>
      </c>
      <c r="B32" s="62">
        <f t="shared" si="9"/>
        <v>0</v>
      </c>
      <c r="C32" s="12">
        <f t="shared" ref="C32" si="12">C22*($B$2+$C$2)*$D$2</f>
        <v>0</v>
      </c>
      <c r="D32" s="12">
        <f t="shared" si="7"/>
        <v>0</v>
      </c>
      <c r="E32" s="12">
        <f t="shared" si="11"/>
        <v>54000</v>
      </c>
      <c r="F32" s="12"/>
      <c r="G32" s="63">
        <f>SUM(B32:F32)</f>
        <v>54000</v>
      </c>
    </row>
    <row r="33" spans="1:7" ht="15" thickBot="1" x14ac:dyDescent="0.35">
      <c r="A33" s="28" t="s">
        <v>8</v>
      </c>
      <c r="B33" s="64">
        <f t="shared" ref="B33:C33" si="13">B23*($B$2+$C$2)*$D$2</f>
        <v>0</v>
      </c>
      <c r="C33" s="16">
        <f t="shared" si="13"/>
        <v>0</v>
      </c>
      <c r="D33" s="16">
        <f t="shared" si="7"/>
        <v>0</v>
      </c>
      <c r="E33" s="16">
        <f t="shared" si="11"/>
        <v>54000</v>
      </c>
      <c r="F33" s="16">
        <f>F23*($B$2+$C$2)*$D$2</f>
        <v>0</v>
      </c>
      <c r="G33" s="65">
        <f>SUM(B33:F33)</f>
        <v>54000</v>
      </c>
    </row>
    <row r="34" spans="1:7" ht="15" thickBot="1" x14ac:dyDescent="0.35">
      <c r="A34" s="68" t="s">
        <v>9</v>
      </c>
      <c r="B34" s="69">
        <f t="shared" ref="B34:C34" si="14">B24*($B$2+$C$2)*$D$2</f>
        <v>0</v>
      </c>
      <c r="C34" s="70">
        <f t="shared" si="14"/>
        <v>0</v>
      </c>
      <c r="D34" s="70">
        <f t="shared" si="7"/>
        <v>0</v>
      </c>
      <c r="E34" s="70">
        <f t="shared" si="11"/>
        <v>54000</v>
      </c>
      <c r="F34" s="70"/>
      <c r="G34" s="71">
        <f>SUM(B34:F34)</f>
        <v>54000</v>
      </c>
    </row>
    <row r="35" spans="1:7" ht="232.8" customHeight="1" thickBot="1" x14ac:dyDescent="0.35">
      <c r="A35" s="96" t="s">
        <v>19</v>
      </c>
      <c r="B35" s="95" t="s">
        <v>45</v>
      </c>
      <c r="C35" s="93" t="s">
        <v>36</v>
      </c>
      <c r="D35" s="93" t="s">
        <v>37</v>
      </c>
      <c r="E35" s="98" t="s">
        <v>21</v>
      </c>
      <c r="F35" s="93" t="s">
        <v>38</v>
      </c>
      <c r="G35" s="94"/>
    </row>
    <row r="36" spans="1:7" ht="15" thickBot="1" x14ac:dyDescent="0.35">
      <c r="A36" s="140" t="s">
        <v>29</v>
      </c>
      <c r="B36" s="141"/>
      <c r="C36" s="141"/>
      <c r="D36" s="141"/>
      <c r="E36" s="141"/>
      <c r="F36" s="141"/>
      <c r="G36" s="142"/>
    </row>
    <row r="37" spans="1:7" x14ac:dyDescent="0.3">
      <c r="A37" s="33"/>
    </row>
    <row r="38" spans="1:7" x14ac:dyDescent="0.3">
      <c r="A38" s="34"/>
    </row>
    <row r="39" spans="1:7" x14ac:dyDescent="0.3">
      <c r="A39" s="34"/>
    </row>
    <row r="40" spans="1:7" x14ac:dyDescent="0.3">
      <c r="A40" s="34"/>
    </row>
  </sheetData>
  <sheetProtection algorithmName="SHA-512" hashValue="twisPi7z4sRAhZ3WacvvcFODxdK9KAvR1AdiC7092Oqn5I6YSC7IxZ094i8PKUrcCMkLzaJ9WiM3diTPjh+HCg==" saltValue="xakGkfLF1ZJYMDTJFtHzSw==" spinCount="100000" sheet="1" objects="1" scenarios="1"/>
  <mergeCells count="2">
    <mergeCell ref="A4:L4"/>
    <mergeCell ref="A36:G36"/>
  </mergeCells>
  <conditionalFormatting sqref="J10:J12">
    <cfRule type="cellIs" dxfId="2" priority="2" operator="lessThan">
      <formula>$I13</formula>
    </cfRule>
  </conditionalFormatting>
  <conditionalFormatting sqref="J13">
    <cfRule type="cellIs" dxfId="1" priority="1" operator="lessThan">
      <formula>$I13</formula>
    </cfRule>
  </conditionalFormatting>
  <conditionalFormatting sqref="J18:J19 J21:J24">
    <cfRule type="cellIs" dxfId="0" priority="3" operator="lessThan">
      <formula>$I18</formula>
    </cfRule>
  </conditionalFormatting>
  <dataValidations count="2">
    <dataValidation type="whole" allowBlank="1" showInputMessage="1" showErrorMessage="1" errorTitle="Hibás érték!" error="Legfeljebb a fenti táblázat szerinti maximális érték adható meg!" sqref="B18:F19 B21:F24" xr:uid="{401DCA34-73E4-4910-A150-548887A683E9}">
      <formula1>0</formula1>
      <formula2>B7</formula2>
    </dataValidation>
    <dataValidation type="whole" allowBlank="1" showInputMessage="1" showErrorMessage="1" sqref="G18:G19 G21:G24" xr:uid="{A0DA7F22-4C5A-4F47-9BD8-01CC744A22B0}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kitöltendő 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Csizmár Erika</dc:creator>
  <cp:lastModifiedBy>Tóth Adrienn // MOHOSZ-HUNOP</cp:lastModifiedBy>
  <dcterms:created xsi:type="dcterms:W3CDTF">2023-03-20T17:07:33Z</dcterms:created>
  <dcterms:modified xsi:type="dcterms:W3CDTF">2024-03-27T07:50:16Z</dcterms:modified>
</cp:coreProperties>
</file>